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nicipio\Desktop\Cuenta anual MSFO\5 Otros\"/>
    </mc:Choice>
  </mc:AlternateContent>
  <bookViews>
    <workbookView xWindow="0" yWindow="0" windowWidth="20490" windowHeight="7530" tabRatio="564"/>
  </bookViews>
  <sheets>
    <sheet name="Diciembre" sheetId="19" r:id="rId1"/>
  </sheets>
  <definedNames>
    <definedName name="_xlnm.Print_Area" localSheetId="0">Diciembre!$A$1:$M$38</definedName>
  </definedNames>
  <calcPr calcId="162913"/>
</workbook>
</file>

<file path=xl/calcChain.xml><?xml version="1.0" encoding="utf-8"?>
<calcChain xmlns="http://schemas.openxmlformats.org/spreadsheetml/2006/main">
  <c r="S5" i="19" l="1"/>
  <c r="O9" i="19"/>
  <c r="T10" i="19"/>
  <c r="O10" i="19" s="1"/>
  <c r="O11" i="19"/>
  <c r="O12" i="19"/>
  <c r="O13" i="19"/>
  <c r="O14" i="19"/>
  <c r="O15" i="19"/>
  <c r="O16" i="19"/>
  <c r="O17" i="19"/>
  <c r="T18" i="19"/>
  <c r="O18" i="19" s="1"/>
  <c r="O19" i="19"/>
  <c r="O20" i="19"/>
  <c r="O21" i="19"/>
  <c r="O22" i="19"/>
  <c r="O23" i="19"/>
  <c r="O24" i="19"/>
  <c r="O25" i="19"/>
  <c r="O26" i="19"/>
  <c r="O27" i="19"/>
  <c r="P28" i="19"/>
  <c r="Q28" i="19"/>
  <c r="R28" i="19"/>
  <c r="S28" i="19"/>
  <c r="T28" i="19" l="1"/>
  <c r="U28" i="19" s="1"/>
  <c r="H12" i="19"/>
  <c r="H9" i="19"/>
  <c r="D17" i="19" l="1"/>
  <c r="I17" i="19" l="1"/>
  <c r="G21" i="19"/>
  <c r="L28" i="19" l="1"/>
  <c r="M28" i="19" s="1"/>
  <c r="M26" i="19"/>
  <c r="E26" i="19"/>
  <c r="D26" i="19"/>
  <c r="C26" i="19"/>
  <c r="M24" i="19"/>
  <c r="E24" i="19"/>
  <c r="F24" i="19" s="1"/>
  <c r="D24" i="19"/>
  <c r="J22" i="19"/>
  <c r="L22" i="19"/>
  <c r="M22" i="19" s="1"/>
  <c r="G22" i="19"/>
  <c r="F22" i="19"/>
  <c r="J21" i="19"/>
  <c r="L21" i="19"/>
  <c r="M21" i="19" s="1"/>
  <c r="F21" i="19"/>
  <c r="J20" i="19"/>
  <c r="L20" i="19"/>
  <c r="M20" i="19" s="1"/>
  <c r="G20" i="19"/>
  <c r="F20" i="19"/>
  <c r="J19" i="19"/>
  <c r="L19" i="19"/>
  <c r="M19" i="19" s="1"/>
  <c r="G19" i="19"/>
  <c r="F19" i="19"/>
  <c r="J18" i="19"/>
  <c r="L18" i="19"/>
  <c r="M18" i="19" s="1"/>
  <c r="G18" i="19"/>
  <c r="F18" i="19"/>
  <c r="J17" i="19"/>
  <c r="M17" i="19"/>
  <c r="C17" i="19"/>
  <c r="G17" i="19" s="1"/>
  <c r="J16" i="19"/>
  <c r="L16" i="19"/>
  <c r="M16" i="19" s="1"/>
  <c r="G16" i="19"/>
  <c r="F16" i="19"/>
  <c r="J15" i="19"/>
  <c r="L15" i="19"/>
  <c r="M15" i="19" s="1"/>
  <c r="G15" i="19"/>
  <c r="F15" i="19"/>
  <c r="J14" i="19"/>
  <c r="L14" i="19"/>
  <c r="M14" i="19" s="1"/>
  <c r="G14" i="19"/>
  <c r="F14" i="19"/>
  <c r="J13" i="19"/>
  <c r="L13" i="19"/>
  <c r="M13" i="19" s="1"/>
  <c r="G13" i="19"/>
  <c r="F13" i="19"/>
  <c r="J12" i="19"/>
  <c r="L12" i="19"/>
  <c r="M12" i="19" s="1"/>
  <c r="G12" i="19"/>
  <c r="F12" i="19"/>
  <c r="J11" i="19"/>
  <c r="L11" i="19"/>
  <c r="M11" i="19" s="1"/>
  <c r="G11" i="19"/>
  <c r="F11" i="19"/>
  <c r="J10" i="19"/>
  <c r="L10" i="19"/>
  <c r="M10" i="19" s="1"/>
  <c r="G10" i="19"/>
  <c r="F10" i="19"/>
  <c r="L9" i="19"/>
  <c r="M9" i="19" s="1"/>
  <c r="J9" i="19"/>
  <c r="H8" i="19"/>
  <c r="G9" i="19"/>
  <c r="F9" i="19"/>
  <c r="E8" i="19"/>
  <c r="K12" i="19" l="1"/>
  <c r="K20" i="19"/>
  <c r="G26" i="19"/>
  <c r="K26" i="19" s="1"/>
  <c r="G24" i="19"/>
  <c r="K24" i="19" s="1"/>
  <c r="K15" i="19"/>
  <c r="K13" i="19"/>
  <c r="K22" i="19"/>
  <c r="K17" i="19"/>
  <c r="K11" i="19"/>
  <c r="K18" i="19"/>
  <c r="K16" i="19"/>
  <c r="K10" i="19"/>
  <c r="G8" i="19"/>
  <c r="K21" i="19"/>
  <c r="J28" i="19"/>
  <c r="J29" i="19" s="1"/>
  <c r="J8" i="19"/>
  <c r="K14" i="19"/>
  <c r="K19" i="19"/>
  <c r="K9" i="19"/>
  <c r="T5" i="19" s="1"/>
  <c r="H28" i="19"/>
  <c r="F17" i="19"/>
  <c r="I28" i="19"/>
  <c r="C8" i="19"/>
  <c r="I8" i="19"/>
  <c r="I29" i="19" l="1"/>
  <c r="K8" i="19"/>
  <c r="K28" i="19"/>
</calcChain>
</file>

<file path=xl/sharedStrings.xml><?xml version="1.0" encoding="utf-8"?>
<sst xmlns="http://schemas.openxmlformats.org/spreadsheetml/2006/main" count="63" uniqueCount="62">
  <si>
    <t>MUNICIPIO DE SAN FELIPE ORIZATLAN, HIDALGO.</t>
  </si>
  <si>
    <t>CUADRO RESUMEN DE LA SITUACION FINANCIERA</t>
  </si>
  <si>
    <t>cuentas de resultados</t>
  </si>
  <si>
    <t>cuentas de balance</t>
  </si>
  <si>
    <t>FUENTE DE FINANCIAMIENTO</t>
  </si>
  <si>
    <t>APROBADO/MOD</t>
  </si>
  <si>
    <t>ING. Y OTROS BEN.</t>
  </si>
  <si>
    <t>INTERESES</t>
  </si>
  <si>
    <t>GTOS. Y OTRAS</t>
  </si>
  <si>
    <t>%</t>
  </si>
  <si>
    <t>POR</t>
  </si>
  <si>
    <t>SALDOS EN</t>
  </si>
  <si>
    <t>CTAS. DEUDORAS</t>
  </si>
  <si>
    <t>CTAS. ACREEDORAS</t>
  </si>
  <si>
    <t xml:space="preserve">DIFERENCIA </t>
  </si>
  <si>
    <t>AVANCE (%)</t>
  </si>
  <si>
    <t>ANUAL</t>
  </si>
  <si>
    <t>ACUMULADOS</t>
  </si>
  <si>
    <t>GENERADOS ACUM.</t>
  </si>
  <si>
    <t>PERD. ACUMULADOS</t>
  </si>
  <si>
    <t>EROGAR</t>
  </si>
  <si>
    <t>BANCOS</t>
  </si>
  <si>
    <t>DE ACTIVO</t>
  </si>
  <si>
    <t>DE PASIVO</t>
  </si>
  <si>
    <t>/CTAS RESULTADOS</t>
  </si>
  <si>
    <t>FIN.</t>
  </si>
  <si>
    <t>FIS.</t>
  </si>
  <si>
    <t>REPO</t>
  </si>
  <si>
    <t>FORTAMUN</t>
  </si>
  <si>
    <t xml:space="preserve">FAISM </t>
  </si>
  <si>
    <t>IEPS GASOLINAS</t>
  </si>
  <si>
    <t>IEPS TABACOS</t>
  </si>
  <si>
    <t>ISAN</t>
  </si>
  <si>
    <t>CISAN</t>
  </si>
  <si>
    <t>FEIEF</t>
  </si>
  <si>
    <t>FAISM</t>
  </si>
  <si>
    <t>SUMAS</t>
  </si>
  <si>
    <t>C.P. MA. ISABEL ESPINOZA RODRIGUEZ</t>
  </si>
  <si>
    <t>L.D. ERIKA SAAB LARA</t>
  </si>
  <si>
    <t>SINDICO PROCURADOR</t>
  </si>
  <si>
    <t>Vo. Bo.</t>
  </si>
  <si>
    <t>PRESIDENTE MUNICIPAL</t>
  </si>
  <si>
    <t>TESORERA MUNICIPAL</t>
  </si>
  <si>
    <t>ELABORÓ</t>
  </si>
  <si>
    <t>AUTORIZÓ</t>
  </si>
  <si>
    <t>GENERAL</t>
  </si>
  <si>
    <t>FOMENTO</t>
  </si>
  <si>
    <t>FISCALIZACION</t>
  </si>
  <si>
    <t>PARTICIPACION ISR</t>
  </si>
  <si>
    <t>EJERCICIO 2021</t>
  </si>
  <si>
    <t>EJERCICIO 2020</t>
  </si>
  <si>
    <t>EJERCICIO 2016</t>
  </si>
  <si>
    <t>T.C. CIRILO HUMBERTO DE LA CRUZ BAUTISTA</t>
  </si>
  <si>
    <t>HIDROCARBUROS</t>
  </si>
  <si>
    <t>ISR EBI</t>
  </si>
  <si>
    <t>Cta 2119</t>
  </si>
  <si>
    <t>Cta 2111</t>
  </si>
  <si>
    <t>Cta 2112</t>
  </si>
  <si>
    <t>Cta 2117 ISR</t>
  </si>
  <si>
    <t>Cta 2117 otros</t>
  </si>
  <si>
    <t>Total pasivo</t>
  </si>
  <si>
    <t>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</si>
</sst>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0"/>
      <name val="Arial"/>
    </font>
    <font>
      <sz val="10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2" borderId="1" xfId="0" applyFont="1" applyFill="1" applyBorder="1"/>
    <xf numFmtId="0" fontId="1" fillId="2" borderId="7" xfId="0" applyFont="1" applyFill="1" applyBorder="1"/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" fillId="2" borderId="15" xfId="1" applyFont="1" applyFill="1" applyBorder="1" applyAlignment="1">
      <alignment horizontal="center"/>
    </xf>
    <xf numFmtId="9" fontId="1" fillId="2" borderId="15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/>
    </xf>
    <xf numFmtId="4" fontId="1" fillId="2" borderId="15" xfId="0" applyNumberFormat="1" applyFont="1" applyFill="1" applyBorder="1"/>
    <xf numFmtId="4" fontId="1" fillId="2" borderId="0" xfId="0" applyNumberFormat="1" applyFont="1" applyFill="1"/>
    <xf numFmtId="0" fontId="3" fillId="2" borderId="0" xfId="0" applyFont="1" applyFill="1" applyBorder="1"/>
    <xf numFmtId="43" fontId="1" fillId="2" borderId="0" xfId="0" applyNumberFormat="1" applyFont="1" applyFill="1"/>
    <xf numFmtId="9" fontId="1" fillId="2" borderId="16" xfId="0" applyNumberFormat="1" applyFont="1" applyFill="1" applyBorder="1"/>
    <xf numFmtId="9" fontId="1" fillId="2" borderId="15" xfId="0" applyNumberFormat="1" applyFont="1" applyFill="1" applyBorder="1"/>
    <xf numFmtId="0" fontId="1" fillId="2" borderId="19" xfId="0" applyFont="1" applyFill="1" applyBorder="1"/>
    <xf numFmtId="0" fontId="1" fillId="2" borderId="0" xfId="0" applyFont="1" applyFill="1" applyAlignment="1"/>
    <xf numFmtId="0" fontId="1" fillId="3" borderId="9" xfId="0" applyFont="1" applyFill="1" applyBorder="1" applyAlignment="1">
      <alignment horizontal="center"/>
    </xf>
    <xf numFmtId="0" fontId="1" fillId="3" borderId="20" xfId="0" applyFont="1" applyFill="1" applyBorder="1"/>
    <xf numFmtId="4" fontId="1" fillId="3" borderId="21" xfId="0" applyNumberFormat="1" applyFont="1" applyFill="1" applyBorder="1"/>
    <xf numFmtId="9" fontId="1" fillId="3" borderId="21" xfId="0" applyNumberFormat="1" applyFont="1" applyFill="1" applyBorder="1"/>
    <xf numFmtId="9" fontId="1" fillId="3" borderId="22" xfId="0" applyNumberFormat="1" applyFont="1" applyFill="1" applyBorder="1"/>
    <xf numFmtId="0" fontId="3" fillId="2" borderId="0" xfId="0" applyFont="1" applyFill="1"/>
    <xf numFmtId="0" fontId="3" fillId="4" borderId="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4" fontId="3" fillId="4" borderId="1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44" fontId="1" fillId="2" borderId="0" xfId="3" applyFont="1" applyFill="1"/>
    <xf numFmtId="44" fontId="3" fillId="2" borderId="0" xfId="3" applyFont="1" applyFill="1"/>
    <xf numFmtId="44" fontId="3" fillId="5" borderId="0" xfId="3" applyFont="1" applyFill="1" applyAlignment="1">
      <alignment horizontal="center"/>
    </xf>
    <xf numFmtId="164" fontId="1" fillId="0" borderId="15" xfId="1" applyFont="1" applyFill="1" applyBorder="1" applyAlignment="1">
      <alignment horizontal="center"/>
    </xf>
    <xf numFmtId="4" fontId="1" fillId="3" borderId="9" xfId="0" applyNumberFormat="1" applyFont="1" applyFill="1" applyBorder="1"/>
    <xf numFmtId="4" fontId="1" fillId="2" borderId="9" xfId="0" applyNumberFormat="1" applyFont="1" applyFill="1" applyBorder="1"/>
    <xf numFmtId="44" fontId="1" fillId="6" borderId="0" xfId="3" applyFont="1" applyFill="1"/>
    <xf numFmtId="164" fontId="1" fillId="6" borderId="15" xfId="1" applyFont="1" applyFill="1" applyBorder="1" applyAlignment="1">
      <alignment horizontal="center"/>
    </xf>
    <xf numFmtId="0" fontId="1" fillId="6" borderId="0" xfId="0" applyFont="1" applyFill="1"/>
    <xf numFmtId="164" fontId="3" fillId="0" borderId="14" xfId="0" applyNumberFormat="1" applyFont="1" applyFill="1" applyBorder="1" applyAlignment="1">
      <alignment horizontal="center"/>
    </xf>
    <xf numFmtId="4" fontId="1" fillId="0" borderId="15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4">
    <cellStyle name="Millares" xfId="1" builtinId="3"/>
    <cellStyle name="Moneda" xfId="3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zoomScaleNormal="100" zoomScaleSheetLayoutView="115" workbookViewId="0">
      <selection activeCell="C19" sqref="C19"/>
    </sheetView>
  </sheetViews>
  <sheetFormatPr baseColWidth="10" defaultRowHeight="12.75" x14ac:dyDescent="0.2"/>
  <cols>
    <col min="1" max="1" width="17.28515625" style="1" customWidth="1"/>
    <col min="2" max="2" width="13.42578125" style="1" customWidth="1"/>
    <col min="3" max="3" width="14.7109375" style="1" customWidth="1"/>
    <col min="4" max="4" width="12.7109375" style="1" customWidth="1"/>
    <col min="5" max="5" width="14.42578125" style="1" customWidth="1"/>
    <col min="6" max="6" width="11.7109375" style="1" customWidth="1"/>
    <col min="7" max="7" width="14.7109375" style="1" customWidth="1"/>
    <col min="8" max="8" width="15.28515625" style="1" customWidth="1"/>
    <col min="9" max="9" width="13.85546875" style="1" customWidth="1"/>
    <col min="10" max="10" width="12.7109375" style="1" customWidth="1"/>
    <col min="11" max="11" width="17.85546875" style="1" customWidth="1"/>
    <col min="12" max="13" width="11.7109375" style="1" customWidth="1"/>
    <col min="14" max="14" width="9.28515625" style="1" customWidth="1"/>
    <col min="15" max="15" width="11" style="1" customWidth="1"/>
    <col min="16" max="16" width="12" style="1" bestFit="1" customWidth="1"/>
    <col min="17" max="17" width="11" style="1" bestFit="1" customWidth="1"/>
    <col min="18" max="18" width="12" style="1" bestFit="1" customWidth="1"/>
    <col min="19" max="19" width="13.7109375" style="1" bestFit="1" customWidth="1"/>
    <col min="20" max="20" width="11" style="1" bestFit="1" customWidth="1"/>
    <col min="21" max="16384" width="11.42578125" style="1"/>
  </cols>
  <sheetData>
    <row r="1" spans="1:2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21" x14ac:dyDescent="0.2">
      <c r="A3" s="55" t="s">
        <v>61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21" ht="13.5" thickBo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21" x14ac:dyDescent="0.2">
      <c r="A5" s="14"/>
      <c r="B5" s="3"/>
      <c r="C5" s="56" t="s">
        <v>2</v>
      </c>
      <c r="D5" s="57"/>
      <c r="E5" s="57"/>
      <c r="F5" s="57"/>
      <c r="G5" s="58"/>
      <c r="H5" s="59" t="s">
        <v>3</v>
      </c>
      <c r="I5" s="57"/>
      <c r="J5" s="57"/>
      <c r="K5" s="60"/>
      <c r="L5" s="4"/>
      <c r="M5" s="2"/>
      <c r="S5" s="43">
        <f>+S17*2</f>
        <v>2905.34</v>
      </c>
      <c r="T5" s="15">
        <f>K9-S5</f>
        <v>0</v>
      </c>
    </row>
    <row r="6" spans="1:21" x14ac:dyDescent="0.2">
      <c r="A6" s="48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5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52" t="s">
        <v>15</v>
      </c>
      <c r="M6" s="53"/>
    </row>
    <row r="7" spans="1:21" x14ac:dyDescent="0.2">
      <c r="A7" s="49"/>
      <c r="B7" s="20" t="s">
        <v>16</v>
      </c>
      <c r="C7" s="20" t="s">
        <v>17</v>
      </c>
      <c r="D7" s="20" t="s">
        <v>18</v>
      </c>
      <c r="E7" s="20" t="s">
        <v>19</v>
      </c>
      <c r="F7" s="51"/>
      <c r="G7" s="20" t="s">
        <v>20</v>
      </c>
      <c r="H7" s="20" t="s">
        <v>21</v>
      </c>
      <c r="I7" s="20" t="s">
        <v>22</v>
      </c>
      <c r="J7" s="20" t="s">
        <v>23</v>
      </c>
      <c r="K7" s="20" t="s">
        <v>24</v>
      </c>
      <c r="L7" s="20" t="s">
        <v>25</v>
      </c>
      <c r="M7" s="20" t="s">
        <v>26</v>
      </c>
    </row>
    <row r="8" spans="1:21" s="25" customFormat="1" x14ac:dyDescent="0.2">
      <c r="A8" s="30" t="s">
        <v>49</v>
      </c>
      <c r="B8" s="27"/>
      <c r="C8" s="28">
        <f>SUM(C9:D22)</f>
        <v>192934659.40000004</v>
      </c>
      <c r="D8" s="27"/>
      <c r="E8" s="28">
        <f>SUM(E9:E22)</f>
        <v>167190752.76000005</v>
      </c>
      <c r="F8" s="29"/>
      <c r="G8" s="44">
        <f>SUM(G9:G22)</f>
        <v>25743906.639999993</v>
      </c>
      <c r="H8" s="44">
        <f>SUM(H9:H27)</f>
        <v>22864208.670000002</v>
      </c>
      <c r="I8" s="44">
        <f t="shared" ref="I8:J8" si="0">SUM(I9:I27)</f>
        <v>6331845.9900000002</v>
      </c>
      <c r="J8" s="28">
        <f t="shared" si="0"/>
        <v>901635.3600000001</v>
      </c>
      <c r="K8" s="28">
        <f>SUM(K9:K22)</f>
        <v>-8.605638868175447E-9</v>
      </c>
      <c r="L8" s="27"/>
      <c r="M8" s="26"/>
      <c r="O8" s="37" t="s">
        <v>60</v>
      </c>
      <c r="P8" s="37" t="s">
        <v>56</v>
      </c>
      <c r="Q8" s="37" t="s">
        <v>57</v>
      </c>
      <c r="R8" s="37" t="s">
        <v>58</v>
      </c>
      <c r="S8" s="37" t="s">
        <v>59</v>
      </c>
      <c r="T8" s="37" t="s">
        <v>55</v>
      </c>
    </row>
    <row r="9" spans="1:21" x14ac:dyDescent="0.2">
      <c r="A9" s="6" t="s">
        <v>27</v>
      </c>
      <c r="B9" s="7">
        <v>0</v>
      </c>
      <c r="C9" s="38">
        <v>4131799.89</v>
      </c>
      <c r="D9" s="38">
        <v>0</v>
      </c>
      <c r="E9" s="38">
        <v>4113799.89</v>
      </c>
      <c r="F9" s="16">
        <f t="shared" ref="F9:F22" si="1">E9*1/C9</f>
        <v>0.99564354507013653</v>
      </c>
      <c r="G9" s="45">
        <f t="shared" ref="G9:G22" si="2">C9+D9-E9</f>
        <v>18000</v>
      </c>
      <c r="H9" s="38">
        <f>3844.16+11250.5</f>
        <v>15094.66</v>
      </c>
      <c r="I9" s="38">
        <v>0</v>
      </c>
      <c r="J9" s="38">
        <f t="shared" ref="J9:J22" si="3">O9</f>
        <v>0</v>
      </c>
      <c r="K9" s="38">
        <f>G9-H9-I9+J9</f>
        <v>2905.34</v>
      </c>
      <c r="L9" s="17">
        <f t="shared" ref="L9:L16" si="4">IF(B9=0,0,E9/B9)</f>
        <v>0</v>
      </c>
      <c r="M9" s="8">
        <f t="shared" ref="M9:M22" si="5">L9</f>
        <v>0</v>
      </c>
      <c r="N9" s="15"/>
      <c r="O9" s="15">
        <f t="shared" ref="O9:O27" si="6">SUM(P9:T9)</f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/>
    </row>
    <row r="10" spans="1:21" x14ac:dyDescent="0.2">
      <c r="A10" s="6" t="s">
        <v>45</v>
      </c>
      <c r="B10" s="7">
        <v>0</v>
      </c>
      <c r="C10" s="38">
        <v>36651232.200000003</v>
      </c>
      <c r="D10" s="38">
        <v>0</v>
      </c>
      <c r="E10" s="38">
        <v>36614880.509999998</v>
      </c>
      <c r="F10" s="16">
        <f t="shared" si="1"/>
        <v>0.99900817277297416</v>
      </c>
      <c r="G10" s="45">
        <f t="shared" si="2"/>
        <v>36351.690000005066</v>
      </c>
      <c r="H10" s="38">
        <v>758946.52</v>
      </c>
      <c r="I10" s="38">
        <v>0</v>
      </c>
      <c r="J10" s="38">
        <f t="shared" si="3"/>
        <v>672178.94000000006</v>
      </c>
      <c r="K10" s="38">
        <f t="shared" ref="K10:K22" si="7">G10-H10-I10+J10</f>
        <v>-50415.889999994892</v>
      </c>
      <c r="L10" s="17">
        <f t="shared" si="4"/>
        <v>0</v>
      </c>
      <c r="M10" s="8">
        <f t="shared" si="5"/>
        <v>0</v>
      </c>
      <c r="N10" s="15"/>
      <c r="O10" s="15">
        <f t="shared" si="6"/>
        <v>672178.94000000006</v>
      </c>
      <c r="P10" s="35">
        <v>7000</v>
      </c>
      <c r="Q10" s="35">
        <v>0.01</v>
      </c>
      <c r="R10" s="35">
        <v>623122.93000000005</v>
      </c>
      <c r="S10" s="35">
        <v>0</v>
      </c>
      <c r="T10" s="35">
        <f>29748+3037+2123+1065+6083</f>
        <v>42056</v>
      </c>
      <c r="U10" s="35"/>
    </row>
    <row r="11" spans="1:21" x14ac:dyDescent="0.2">
      <c r="A11" s="6" t="s">
        <v>46</v>
      </c>
      <c r="B11" s="7">
        <v>0</v>
      </c>
      <c r="C11" s="38">
        <v>17801575.07</v>
      </c>
      <c r="D11" s="38">
        <v>0</v>
      </c>
      <c r="E11" s="38">
        <v>17630301.370000001</v>
      </c>
      <c r="F11" s="16">
        <f t="shared" si="1"/>
        <v>0.99037873338024807</v>
      </c>
      <c r="G11" s="45">
        <f t="shared" si="2"/>
        <v>171273.69999999925</v>
      </c>
      <c r="H11" s="38">
        <v>174183.7</v>
      </c>
      <c r="I11" s="38">
        <v>90</v>
      </c>
      <c r="J11" s="38">
        <f t="shared" si="3"/>
        <v>40125.93</v>
      </c>
      <c r="K11" s="38">
        <f t="shared" si="7"/>
        <v>37125.929999999244</v>
      </c>
      <c r="L11" s="17">
        <f t="shared" si="4"/>
        <v>0</v>
      </c>
      <c r="M11" s="8">
        <f t="shared" si="5"/>
        <v>0</v>
      </c>
      <c r="N11" s="15"/>
      <c r="O11" s="15">
        <f t="shared" si="6"/>
        <v>40125.93</v>
      </c>
      <c r="P11" s="35">
        <v>0</v>
      </c>
      <c r="Q11" s="35">
        <v>0</v>
      </c>
      <c r="R11" s="35">
        <v>37125.93</v>
      </c>
      <c r="S11" s="35">
        <v>3000</v>
      </c>
      <c r="T11" s="35">
        <v>0</v>
      </c>
      <c r="U11" s="35"/>
    </row>
    <row r="12" spans="1:21" x14ac:dyDescent="0.2">
      <c r="A12" s="6" t="s">
        <v>31</v>
      </c>
      <c r="B12" s="7">
        <v>0</v>
      </c>
      <c r="C12" s="38">
        <v>604514.61</v>
      </c>
      <c r="D12" s="38">
        <v>0</v>
      </c>
      <c r="E12" s="38">
        <v>598524.71</v>
      </c>
      <c r="F12" s="16">
        <f t="shared" si="1"/>
        <v>0.99009138918908834</v>
      </c>
      <c r="G12" s="45">
        <f t="shared" si="2"/>
        <v>5989.9000000000233</v>
      </c>
      <c r="H12" s="38">
        <f>3571.9+2418</f>
        <v>5989.9</v>
      </c>
      <c r="I12" s="38">
        <v>0</v>
      </c>
      <c r="J12" s="38">
        <f t="shared" si="3"/>
        <v>0</v>
      </c>
      <c r="K12" s="38">
        <f t="shared" si="7"/>
        <v>2.3646862246096134E-11</v>
      </c>
      <c r="L12" s="17">
        <f t="shared" si="4"/>
        <v>0</v>
      </c>
      <c r="M12" s="8">
        <f t="shared" si="5"/>
        <v>0</v>
      </c>
      <c r="N12" s="15"/>
      <c r="O12" s="15">
        <f t="shared" si="6"/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/>
    </row>
    <row r="13" spans="1:21" x14ac:dyDescent="0.2">
      <c r="A13" s="6" t="s">
        <v>47</v>
      </c>
      <c r="B13" s="7">
        <v>0</v>
      </c>
      <c r="C13" s="38">
        <v>735875.89</v>
      </c>
      <c r="D13" s="38">
        <v>0</v>
      </c>
      <c r="E13" s="38">
        <v>733071.25</v>
      </c>
      <c r="F13" s="16">
        <f t="shared" si="1"/>
        <v>0.99618870513613378</v>
      </c>
      <c r="G13" s="45">
        <f t="shared" si="2"/>
        <v>2804.640000000014</v>
      </c>
      <c r="H13" s="38">
        <v>2804.64</v>
      </c>
      <c r="I13" s="38">
        <v>0</v>
      </c>
      <c r="J13" s="38">
        <f t="shared" si="3"/>
        <v>0</v>
      </c>
      <c r="K13" s="38">
        <f t="shared" si="7"/>
        <v>1.4097167877480388E-11</v>
      </c>
      <c r="L13" s="17">
        <f t="shared" si="4"/>
        <v>0</v>
      </c>
      <c r="M13" s="8">
        <f t="shared" si="5"/>
        <v>0</v>
      </c>
      <c r="N13" s="15"/>
      <c r="O13" s="15">
        <f t="shared" si="6"/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/>
    </row>
    <row r="14" spans="1:21" x14ac:dyDescent="0.2">
      <c r="A14" s="6" t="s">
        <v>30</v>
      </c>
      <c r="B14" s="7">
        <v>0</v>
      </c>
      <c r="C14" s="38">
        <v>958149.64</v>
      </c>
      <c r="D14" s="38">
        <v>0</v>
      </c>
      <c r="E14" s="38">
        <v>955917.26</v>
      </c>
      <c r="F14" s="16">
        <f t="shared" si="1"/>
        <v>0.99767011340733791</v>
      </c>
      <c r="G14" s="45">
        <f t="shared" si="2"/>
        <v>2232.3800000000047</v>
      </c>
      <c r="H14" s="38">
        <v>3732.38</v>
      </c>
      <c r="I14" s="38">
        <v>0</v>
      </c>
      <c r="J14" s="38">
        <f t="shared" si="3"/>
        <v>1500</v>
      </c>
      <c r="K14" s="38">
        <f t="shared" si="7"/>
        <v>4.5474735088646412E-12</v>
      </c>
      <c r="L14" s="17">
        <f t="shared" si="4"/>
        <v>0</v>
      </c>
      <c r="M14" s="8">
        <f t="shared" si="5"/>
        <v>0</v>
      </c>
      <c r="N14" s="15"/>
      <c r="O14" s="15">
        <f t="shared" si="6"/>
        <v>1500</v>
      </c>
      <c r="P14" s="35">
        <v>0</v>
      </c>
      <c r="Q14" s="35">
        <v>0</v>
      </c>
      <c r="R14" s="35">
        <v>0</v>
      </c>
      <c r="S14" s="35">
        <v>1500</v>
      </c>
      <c r="T14" s="35">
        <v>0</v>
      </c>
      <c r="U14" s="35"/>
    </row>
    <row r="15" spans="1:21" x14ac:dyDescent="0.2">
      <c r="A15" s="6" t="s">
        <v>32</v>
      </c>
      <c r="B15" s="7">
        <v>0</v>
      </c>
      <c r="C15" s="38">
        <v>392180.3</v>
      </c>
      <c r="D15" s="38">
        <v>0</v>
      </c>
      <c r="E15" s="38">
        <v>392180.3</v>
      </c>
      <c r="F15" s="16">
        <f t="shared" si="1"/>
        <v>1</v>
      </c>
      <c r="G15" s="45">
        <f t="shared" si="2"/>
        <v>0</v>
      </c>
      <c r="H15" s="38">
        <v>0</v>
      </c>
      <c r="I15" s="38">
        <v>0</v>
      </c>
      <c r="J15" s="38">
        <f t="shared" si="3"/>
        <v>0</v>
      </c>
      <c r="K15" s="38">
        <f t="shared" si="7"/>
        <v>0</v>
      </c>
      <c r="L15" s="17">
        <f t="shared" si="4"/>
        <v>0</v>
      </c>
      <c r="M15" s="8">
        <f t="shared" si="5"/>
        <v>0</v>
      </c>
      <c r="N15" s="15"/>
      <c r="O15" s="15">
        <f t="shared" si="6"/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/>
    </row>
    <row r="16" spans="1:21" x14ac:dyDescent="0.2">
      <c r="A16" s="9" t="s">
        <v>33</v>
      </c>
      <c r="B16" s="7">
        <v>0</v>
      </c>
      <c r="C16" s="38">
        <v>62444.15</v>
      </c>
      <c r="D16" s="38">
        <v>0</v>
      </c>
      <c r="E16" s="38">
        <v>62444.15</v>
      </c>
      <c r="F16" s="16">
        <f t="shared" si="1"/>
        <v>1</v>
      </c>
      <c r="G16" s="45">
        <f t="shared" si="2"/>
        <v>0</v>
      </c>
      <c r="H16" s="38">
        <v>0</v>
      </c>
      <c r="I16" s="38">
        <v>0</v>
      </c>
      <c r="J16" s="38">
        <f t="shared" si="3"/>
        <v>0</v>
      </c>
      <c r="K16" s="38">
        <f t="shared" si="7"/>
        <v>0</v>
      </c>
      <c r="L16" s="17">
        <f t="shared" si="4"/>
        <v>0</v>
      </c>
      <c r="M16" s="8">
        <f t="shared" si="5"/>
        <v>0</v>
      </c>
      <c r="N16" s="15"/>
      <c r="O16" s="15">
        <f t="shared" si="6"/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/>
    </row>
    <row r="17" spans="1:21" x14ac:dyDescent="0.2">
      <c r="A17" s="6" t="s">
        <v>29</v>
      </c>
      <c r="B17" s="7">
        <v>0</v>
      </c>
      <c r="C17" s="38">
        <f>9641491.78*9+9641489.88</f>
        <v>96414915.899999991</v>
      </c>
      <c r="D17" s="38">
        <f>678.12+22262.6+44434.04+74532.72+96051.45+95035.05+0.05+107296.4+98819.13+904.93+71554.15+109459.26+79561.46</f>
        <v>800589.36</v>
      </c>
      <c r="E17" s="38">
        <v>74373873.370000005</v>
      </c>
      <c r="F17" s="16">
        <f t="shared" si="1"/>
        <v>0.77139385203778421</v>
      </c>
      <c r="G17" s="45">
        <f t="shared" si="2"/>
        <v>22841631.889999986</v>
      </c>
      <c r="H17" s="38">
        <v>18255098.879999999</v>
      </c>
      <c r="I17" s="38">
        <f>0.02+4590891</f>
        <v>4590891.0199999996</v>
      </c>
      <c r="J17" s="38">
        <f t="shared" si="3"/>
        <v>1452.67</v>
      </c>
      <c r="K17" s="38">
        <f>G17-H17-I17+J17</f>
        <v>-2905.3400000128149</v>
      </c>
      <c r="L17" s="17">
        <v>0.69</v>
      </c>
      <c r="M17" s="8">
        <f t="shared" si="5"/>
        <v>0.69</v>
      </c>
      <c r="N17" s="15"/>
      <c r="O17" s="15">
        <f t="shared" si="6"/>
        <v>1452.67</v>
      </c>
      <c r="P17" s="35">
        <v>0</v>
      </c>
      <c r="Q17" s="35">
        <v>0</v>
      </c>
      <c r="R17" s="35">
        <v>0</v>
      </c>
      <c r="S17" s="41">
        <v>1452.67</v>
      </c>
      <c r="T17" s="35">
        <v>0</v>
      </c>
      <c r="U17" s="35"/>
    </row>
    <row r="18" spans="1:21" x14ac:dyDescent="0.2">
      <c r="A18" s="6" t="s">
        <v>28</v>
      </c>
      <c r="B18" s="7">
        <v>0</v>
      </c>
      <c r="C18" s="38">
        <v>27596972.489999998</v>
      </c>
      <c r="D18" s="38">
        <v>0</v>
      </c>
      <c r="E18" s="38">
        <v>27462954.989999998</v>
      </c>
      <c r="F18" s="16">
        <f t="shared" si="1"/>
        <v>0.99514376078576872</v>
      </c>
      <c r="G18" s="45">
        <f t="shared" si="2"/>
        <v>134017.5</v>
      </c>
      <c r="H18" s="38">
        <v>307105.36</v>
      </c>
      <c r="I18" s="38">
        <v>0</v>
      </c>
      <c r="J18" s="38">
        <f t="shared" si="3"/>
        <v>186377.82</v>
      </c>
      <c r="K18" s="38">
        <f>G18-H18-I18+J18</f>
        <v>13289.960000000021</v>
      </c>
      <c r="L18" s="17">
        <f>IF(B18=0,0,E18/B18)</f>
        <v>0</v>
      </c>
      <c r="M18" s="8">
        <f t="shared" si="5"/>
        <v>0</v>
      </c>
      <c r="N18" s="15"/>
      <c r="O18" s="15">
        <f t="shared" si="6"/>
        <v>186377.82</v>
      </c>
      <c r="P18" s="35">
        <v>0</v>
      </c>
      <c r="Q18" s="35">
        <v>0</v>
      </c>
      <c r="R18" s="35">
        <v>152921.34</v>
      </c>
      <c r="S18" s="35">
        <v>5687.48</v>
      </c>
      <c r="T18" s="35">
        <f>27769</f>
        <v>27769</v>
      </c>
      <c r="U18" s="35"/>
    </row>
    <row r="19" spans="1:21" x14ac:dyDescent="0.2">
      <c r="A19" s="10" t="s">
        <v>48</v>
      </c>
      <c r="B19" s="7">
        <v>0</v>
      </c>
      <c r="C19" s="38">
        <v>2513882.77</v>
      </c>
      <c r="D19" s="38">
        <v>0</v>
      </c>
      <c r="E19" s="38">
        <v>2479677.7400000002</v>
      </c>
      <c r="F19" s="16">
        <f t="shared" si="1"/>
        <v>0.9863935461079596</v>
      </c>
      <c r="G19" s="45">
        <f t="shared" si="2"/>
        <v>34205.029999999795</v>
      </c>
      <c r="H19" s="38">
        <v>34205.03</v>
      </c>
      <c r="I19" s="38">
        <v>0</v>
      </c>
      <c r="J19" s="38">
        <f t="shared" si="3"/>
        <v>0</v>
      </c>
      <c r="K19" s="38">
        <f>G19-H19-I19+J19</f>
        <v>-2.0372681319713593E-10</v>
      </c>
      <c r="L19" s="17">
        <f>IF(B19=0,0,E19/B19)</f>
        <v>0</v>
      </c>
      <c r="M19" s="8">
        <f t="shared" si="5"/>
        <v>0</v>
      </c>
      <c r="O19" s="15">
        <f t="shared" si="6"/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/>
    </row>
    <row r="20" spans="1:21" x14ac:dyDescent="0.2">
      <c r="A20" s="9" t="s">
        <v>34</v>
      </c>
      <c r="B20" s="7">
        <v>0</v>
      </c>
      <c r="C20" s="38">
        <v>611766.65</v>
      </c>
      <c r="D20" s="38">
        <v>0</v>
      </c>
      <c r="E20" s="38">
        <v>611766.65</v>
      </c>
      <c r="F20" s="16">
        <f t="shared" si="1"/>
        <v>1</v>
      </c>
      <c r="G20" s="45">
        <f t="shared" si="2"/>
        <v>0</v>
      </c>
      <c r="H20" s="38">
        <v>0</v>
      </c>
      <c r="I20" s="38">
        <v>0</v>
      </c>
      <c r="J20" s="38">
        <f t="shared" si="3"/>
        <v>0</v>
      </c>
      <c r="K20" s="38">
        <f t="shared" si="7"/>
        <v>0</v>
      </c>
      <c r="L20" s="17">
        <f>IF(B20=0,0,E20/B20)</f>
        <v>0</v>
      </c>
      <c r="M20" s="8">
        <f t="shared" si="5"/>
        <v>0</v>
      </c>
      <c r="O20" s="15">
        <f t="shared" si="6"/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/>
    </row>
    <row r="21" spans="1:21" x14ac:dyDescent="0.2">
      <c r="A21" s="9" t="s">
        <v>53</v>
      </c>
      <c r="B21" s="7">
        <v>0</v>
      </c>
      <c r="C21" s="38">
        <v>3481218.74</v>
      </c>
      <c r="D21" s="38">
        <v>0</v>
      </c>
      <c r="E21" s="38">
        <v>983818.83</v>
      </c>
      <c r="F21" s="16">
        <f t="shared" si="1"/>
        <v>0.28260758759445259</v>
      </c>
      <c r="G21" s="45">
        <f t="shared" si="2"/>
        <v>2497399.91</v>
      </c>
      <c r="H21" s="38">
        <v>2497399.91</v>
      </c>
      <c r="I21" s="38">
        <v>0</v>
      </c>
      <c r="J21" s="38">
        <f t="shared" si="3"/>
        <v>0</v>
      </c>
      <c r="K21" s="38">
        <f t="shared" si="7"/>
        <v>0</v>
      </c>
      <c r="L21" s="17">
        <f>IF(B21=0,0,E21/B21)</f>
        <v>0</v>
      </c>
      <c r="M21" s="8">
        <f t="shared" si="5"/>
        <v>0</v>
      </c>
      <c r="O21" s="15">
        <f t="shared" si="6"/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/>
    </row>
    <row r="22" spans="1:21" x14ac:dyDescent="0.2">
      <c r="A22" s="9" t="s">
        <v>54</v>
      </c>
      <c r="B22" s="7">
        <v>0</v>
      </c>
      <c r="C22" s="38">
        <v>177541.74</v>
      </c>
      <c r="D22" s="38">
        <v>0</v>
      </c>
      <c r="E22" s="38">
        <v>177541.74</v>
      </c>
      <c r="F22" s="16">
        <f t="shared" si="1"/>
        <v>1</v>
      </c>
      <c r="G22" s="45">
        <f t="shared" si="2"/>
        <v>0</v>
      </c>
      <c r="H22" s="38">
        <v>0</v>
      </c>
      <c r="I22" s="38">
        <v>0</v>
      </c>
      <c r="J22" s="38">
        <f t="shared" si="3"/>
        <v>0</v>
      </c>
      <c r="K22" s="38">
        <f t="shared" si="7"/>
        <v>0</v>
      </c>
      <c r="L22" s="17">
        <f>IF(B22=0,0,E22/B22)</f>
        <v>0</v>
      </c>
      <c r="M22" s="8">
        <f t="shared" si="5"/>
        <v>0</v>
      </c>
      <c r="O22" s="15">
        <f t="shared" si="6"/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/>
    </row>
    <row r="23" spans="1:21" s="25" customFormat="1" x14ac:dyDescent="0.2">
      <c r="A23" s="30" t="s">
        <v>50</v>
      </c>
      <c r="B23" s="27"/>
      <c r="C23" s="28"/>
      <c r="D23" s="27"/>
      <c r="E23" s="28"/>
      <c r="F23" s="29"/>
      <c r="G23" s="28"/>
      <c r="H23" s="28"/>
      <c r="I23" s="28"/>
      <c r="J23" s="28"/>
      <c r="K23" s="28"/>
      <c r="L23" s="27"/>
      <c r="M23" s="26"/>
      <c r="O23" s="15">
        <f t="shared" si="6"/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6"/>
    </row>
    <row r="24" spans="1:21" x14ac:dyDescent="0.2">
      <c r="A24" s="6" t="s">
        <v>29</v>
      </c>
      <c r="B24" s="7">
        <v>97032562</v>
      </c>
      <c r="C24" s="7">
        <v>97095171.859999999</v>
      </c>
      <c r="D24" s="7">
        <f>153.25+23.48+4.85</f>
        <v>181.57999999999998</v>
      </c>
      <c r="E24" s="7">
        <f>91324029.84+1124694.03+3251583.9+1509.69</f>
        <v>95701817.460000008</v>
      </c>
      <c r="F24" s="16">
        <f>E24*1/C24</f>
        <v>0.98564960158874793</v>
      </c>
      <c r="G24" s="11">
        <f>C24+D24-E24</f>
        <v>1393535.9799999893</v>
      </c>
      <c r="H24" s="7">
        <v>0</v>
      </c>
      <c r="I24" s="42">
        <v>1393535.98</v>
      </c>
      <c r="J24" s="7">
        <v>0</v>
      </c>
      <c r="K24" s="7">
        <f>G24-H24-I24+J24</f>
        <v>-1.0710209608078003E-8</v>
      </c>
      <c r="L24" s="17">
        <v>0.69</v>
      </c>
      <c r="M24" s="8">
        <f>L24</f>
        <v>0.69</v>
      </c>
      <c r="O24" s="15">
        <f t="shared" si="6"/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/>
    </row>
    <row r="25" spans="1:21" s="25" customFormat="1" x14ac:dyDescent="0.2">
      <c r="A25" s="30" t="s">
        <v>51</v>
      </c>
      <c r="B25" s="27"/>
      <c r="C25" s="28"/>
      <c r="D25" s="27"/>
      <c r="E25" s="28"/>
      <c r="F25" s="29"/>
      <c r="G25" s="28"/>
      <c r="H25" s="28"/>
      <c r="I25" s="28"/>
      <c r="J25" s="28"/>
      <c r="K25" s="28"/>
      <c r="L25" s="27"/>
      <c r="M25" s="26"/>
      <c r="O25" s="15">
        <f t="shared" si="6"/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</row>
    <row r="26" spans="1:21" x14ac:dyDescent="0.2">
      <c r="A26" s="5" t="s">
        <v>35</v>
      </c>
      <c r="B26" s="7">
        <v>86452042.150000006</v>
      </c>
      <c r="C26" s="7">
        <f>86119011+333031.15</f>
        <v>86452042.150000006</v>
      </c>
      <c r="D26" s="7">
        <f>5822.32-870</f>
        <v>4952.32</v>
      </c>
      <c r="E26" s="7">
        <f>1950000+2760352.52-0.01+338773.1+347328.99+17290829.51+6861013.53+49382151.18+3117912.77+725399.42+2470463.39+403122.38+338773.1-338773.1-347328.99</f>
        <v>85300017.789999992</v>
      </c>
      <c r="F26" s="16">
        <v>0.96</v>
      </c>
      <c r="G26" s="11">
        <f>C26+D26-E26</f>
        <v>1156976.6800000072</v>
      </c>
      <c r="H26" s="42">
        <v>809647.69</v>
      </c>
      <c r="I26" s="42">
        <v>347328.99</v>
      </c>
      <c r="J26" s="7">
        <v>0</v>
      </c>
      <c r="K26" s="7">
        <f>G26-H26-I26+J26</f>
        <v>7.2177499532699585E-9</v>
      </c>
      <c r="L26" s="17">
        <v>0.96</v>
      </c>
      <c r="M26" s="8">
        <f>L26</f>
        <v>0.96</v>
      </c>
      <c r="O26" s="15">
        <f t="shared" si="6"/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</row>
    <row r="27" spans="1:21" x14ac:dyDescent="0.2">
      <c r="A27" s="18"/>
      <c r="B27" s="12"/>
      <c r="C27" s="12"/>
      <c r="D27" s="12"/>
      <c r="E27" s="12"/>
      <c r="F27" s="17"/>
      <c r="G27" s="12"/>
      <c r="H27" s="12"/>
      <c r="I27" s="12"/>
      <c r="J27" s="12"/>
      <c r="K27" s="12"/>
      <c r="L27" s="17"/>
      <c r="M27" s="17"/>
      <c r="O27" s="15">
        <f t="shared" si="6"/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</row>
    <row r="28" spans="1:21" ht="13.5" thickBot="1" x14ac:dyDescent="0.25">
      <c r="A28" s="21" t="s">
        <v>36</v>
      </c>
      <c r="B28" s="22"/>
      <c r="C28" s="22"/>
      <c r="D28" s="22"/>
      <c r="E28" s="22"/>
      <c r="F28" s="23"/>
      <c r="G28" s="22"/>
      <c r="H28" s="22">
        <f>SUM(H9:H27)</f>
        <v>22864208.670000002</v>
      </c>
      <c r="I28" s="22">
        <f>SUM(I9:I27)</f>
        <v>6331845.9900000002</v>
      </c>
      <c r="J28" s="22">
        <f>SUM(J9:J27)</f>
        <v>901635.3600000001</v>
      </c>
      <c r="K28" s="22">
        <f>SUM(K9:K27)</f>
        <v>-1.2098098522983491E-8</v>
      </c>
      <c r="L28" s="23" t="e">
        <f>E28/B28</f>
        <v>#DIV/0!</v>
      </c>
      <c r="M28" s="24" t="e">
        <f>L28</f>
        <v>#DIV/0!</v>
      </c>
      <c r="P28" s="39">
        <f t="shared" ref="P28:Q28" si="8">SUM(P9:P27)</f>
        <v>7000</v>
      </c>
      <c r="Q28" s="39">
        <f t="shared" si="8"/>
        <v>0.01</v>
      </c>
      <c r="R28" s="39">
        <f>SUM(R9:R27)</f>
        <v>813170.20000000007</v>
      </c>
      <c r="S28" s="39">
        <f>SUM(S9:S27)</f>
        <v>11640.15</v>
      </c>
      <c r="T28" s="39">
        <f>SUM(T9:T27)</f>
        <v>69825</v>
      </c>
      <c r="U28" s="40">
        <f>SUM(P28:T28)</f>
        <v>901635.3600000001</v>
      </c>
    </row>
    <row r="29" spans="1:21" x14ac:dyDescent="0.2">
      <c r="H29" s="13"/>
      <c r="I29" s="13">
        <f>H28+I28-29196054.66</f>
        <v>0</v>
      </c>
      <c r="J29" s="13">
        <f>J28-901635.36</f>
        <v>0</v>
      </c>
      <c r="K29" s="13"/>
    </row>
    <row r="30" spans="1:21" x14ac:dyDescent="0.2">
      <c r="D30" s="15"/>
      <c r="I30" s="13"/>
      <c r="J30" s="13"/>
      <c r="K30" s="13"/>
    </row>
    <row r="31" spans="1:21" x14ac:dyDescent="0.2">
      <c r="C31" s="31"/>
      <c r="D31" s="15"/>
      <c r="G31" s="13"/>
      <c r="I31" s="13"/>
      <c r="J31" s="13"/>
      <c r="K31" s="13"/>
    </row>
    <row r="32" spans="1:21" x14ac:dyDescent="0.2">
      <c r="I32" s="13"/>
      <c r="J32" s="13"/>
      <c r="K32" s="13"/>
    </row>
    <row r="33" spans="1:11" x14ac:dyDescent="0.2">
      <c r="H33" s="13"/>
      <c r="K33" s="13"/>
    </row>
    <row r="34" spans="1:11" x14ac:dyDescent="0.2">
      <c r="A34" s="46" t="s">
        <v>43</v>
      </c>
      <c r="B34" s="46"/>
      <c r="C34" s="13"/>
      <c r="D34" s="13"/>
      <c r="E34" s="46" t="s">
        <v>40</v>
      </c>
      <c r="F34" s="46"/>
      <c r="G34" s="46"/>
      <c r="H34" s="13"/>
      <c r="J34" s="47" t="s">
        <v>44</v>
      </c>
      <c r="K34" s="47"/>
    </row>
    <row r="35" spans="1:11" x14ac:dyDescent="0.2">
      <c r="A35" s="32"/>
      <c r="B35" s="32"/>
      <c r="C35" s="13"/>
      <c r="D35" s="13"/>
      <c r="E35" s="32"/>
      <c r="F35" s="32"/>
      <c r="G35" s="32"/>
      <c r="H35" s="13"/>
      <c r="J35" s="33"/>
      <c r="K35" s="33"/>
    </row>
    <row r="36" spans="1:11" x14ac:dyDescent="0.2">
      <c r="C36" s="13"/>
      <c r="D36" s="13"/>
      <c r="H36" s="13"/>
      <c r="J36" s="13"/>
      <c r="K36" s="13"/>
    </row>
    <row r="37" spans="1:11" x14ac:dyDescent="0.2">
      <c r="A37" s="46" t="s">
        <v>37</v>
      </c>
      <c r="B37" s="46"/>
      <c r="C37" s="2"/>
      <c r="D37" s="2"/>
      <c r="E37" s="46" t="s">
        <v>52</v>
      </c>
      <c r="F37" s="46"/>
      <c r="G37" s="46"/>
      <c r="H37" s="19"/>
      <c r="I37" s="13"/>
      <c r="J37" s="47" t="s">
        <v>38</v>
      </c>
      <c r="K37" s="47"/>
    </row>
    <row r="38" spans="1:11" x14ac:dyDescent="0.2">
      <c r="A38" s="46" t="s">
        <v>42</v>
      </c>
      <c r="B38" s="46"/>
      <c r="C38" s="2"/>
      <c r="D38" s="2"/>
      <c r="E38" s="46" t="s">
        <v>39</v>
      </c>
      <c r="F38" s="46"/>
      <c r="G38" s="46"/>
      <c r="H38" s="13"/>
      <c r="I38" s="13"/>
      <c r="J38" s="47" t="s">
        <v>41</v>
      </c>
      <c r="K38" s="47"/>
    </row>
  </sheetData>
  <mergeCells count="17">
    <mergeCell ref="A6:A7"/>
    <mergeCell ref="F6:F7"/>
    <mergeCell ref="L6:M6"/>
    <mergeCell ref="A1:M1"/>
    <mergeCell ref="A2:M2"/>
    <mergeCell ref="A3:M3"/>
    <mergeCell ref="C5:G5"/>
    <mergeCell ref="H5:K5"/>
    <mergeCell ref="A38:B38"/>
    <mergeCell ref="E38:G38"/>
    <mergeCell ref="J38:K38"/>
    <mergeCell ref="A34:B34"/>
    <mergeCell ref="E34:G34"/>
    <mergeCell ref="J34:K34"/>
    <mergeCell ref="A37:B37"/>
    <mergeCell ref="E37:G37"/>
    <mergeCell ref="J37:K3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67056</dc:creator>
  <cp:lastModifiedBy>Municipio</cp:lastModifiedBy>
  <cp:lastPrinted>2021-04-15T21:41:28Z</cp:lastPrinted>
  <dcterms:created xsi:type="dcterms:W3CDTF">2021-01-19T00:41:04Z</dcterms:created>
  <dcterms:modified xsi:type="dcterms:W3CDTF">2022-04-28T19:47:57Z</dcterms:modified>
</cp:coreProperties>
</file>